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wnloads\Old-Data\Repository\All documents\EVIP\"/>
    </mc:Choice>
  </mc:AlternateContent>
  <bookViews>
    <workbookView xWindow="2235" yWindow="2520" windowWidth="12480" windowHeight="10140" firstSheet="2" activeTab="2"/>
  </bookViews>
  <sheets>
    <sheet name="Instructions" sheetId="5" state="hidden" r:id="rId1"/>
    <sheet name="Data Input" sheetId="3" state="hidden" r:id="rId2"/>
    <sheet name="Dashboard" sheetId="4" r:id="rId3"/>
  </sheets>
  <definedNames>
    <definedName name="_xlnm.Print_Area" localSheetId="2">Dashboard!$A$1:$E$27</definedName>
    <definedName name="_xlnm.Print_Area" localSheetId="1">'Data Input'!$A$1:$D$153</definedName>
    <definedName name="_xlnm.Print_Titles" localSheetId="1">'Data Input'!$1:$8</definedName>
  </definedNames>
  <calcPr calcId="152511"/>
</workbook>
</file>

<file path=xl/calcChain.xml><?xml version="1.0" encoding="utf-8"?>
<calcChain xmlns="http://schemas.openxmlformats.org/spreadsheetml/2006/main">
  <c r="A4" i="4" l="1"/>
  <c r="A3" i="4"/>
  <c r="B114" i="3"/>
  <c r="B93" i="3" s="1"/>
  <c r="A27" i="4"/>
  <c r="A26" i="4"/>
  <c r="A25" i="4"/>
  <c r="A24" i="4"/>
  <c r="C22" i="4"/>
  <c r="B22" i="4"/>
  <c r="A22" i="4"/>
  <c r="A21" i="4"/>
  <c r="A20" i="4"/>
  <c r="A18" i="4"/>
  <c r="A17" i="4"/>
  <c r="A16" i="4"/>
  <c r="A14" i="4"/>
  <c r="A13" i="4"/>
  <c r="A12" i="4"/>
  <c r="A11" i="4"/>
  <c r="A10" i="4"/>
  <c r="A9" i="4"/>
  <c r="A8" i="4"/>
  <c r="C6" i="4"/>
  <c r="B6" i="4"/>
  <c r="B145" i="3"/>
  <c r="B27" i="4" s="1"/>
  <c r="C145" i="3"/>
  <c r="C27" i="4" s="1"/>
  <c r="C141" i="3"/>
  <c r="C26" i="4" s="1"/>
  <c r="B141" i="3"/>
  <c r="B26" i="4"/>
  <c r="B137" i="3"/>
  <c r="B25" i="4" s="1"/>
  <c r="C137" i="3"/>
  <c r="C25" i="4" s="1"/>
  <c r="B133" i="3"/>
  <c r="B24" i="4" s="1"/>
  <c r="C133" i="3"/>
  <c r="C24" i="4"/>
  <c r="C124" i="3"/>
  <c r="C21" i="4" s="1"/>
  <c r="B21" i="4"/>
  <c r="B20" i="4"/>
  <c r="C120" i="3"/>
  <c r="C20" i="4" s="1"/>
  <c r="B73" i="3"/>
  <c r="B17" i="4" s="1"/>
  <c r="C73" i="3"/>
  <c r="C17" i="4" s="1"/>
  <c r="B68" i="3"/>
  <c r="B16" i="4" s="1"/>
  <c r="C68" i="3"/>
  <c r="C16" i="4" s="1"/>
  <c r="C114" i="3"/>
  <c r="C81" i="3" s="1"/>
  <c r="C110" i="3"/>
  <c r="C111" i="3" s="1"/>
  <c r="B110" i="3"/>
  <c r="B111" i="3" s="1"/>
  <c r="C104" i="3"/>
  <c r="C105" i="3" s="1"/>
  <c r="B104" i="3"/>
  <c r="B105" i="3" s="1"/>
  <c r="C45" i="3"/>
  <c r="B45" i="3"/>
  <c r="B63" i="3"/>
  <c r="B14" i="4" s="1"/>
  <c r="C63" i="3"/>
  <c r="C14" i="4" s="1"/>
  <c r="B50" i="3"/>
  <c r="B13" i="4" s="1"/>
  <c r="C50" i="3"/>
  <c r="C13" i="4" s="1"/>
  <c r="B40" i="3"/>
  <c r="C40" i="3"/>
  <c r="C33" i="3"/>
  <c r="C34" i="3" s="1"/>
  <c r="C11" i="4" s="1"/>
  <c r="B33" i="3"/>
  <c r="B34" i="3" s="1"/>
  <c r="B11" i="4" s="1"/>
  <c r="C25" i="3"/>
  <c r="B25" i="3"/>
  <c r="B21" i="3"/>
  <c r="C21" i="3"/>
  <c r="C26" i="3" s="1"/>
  <c r="C28" i="3" s="1"/>
  <c r="C10" i="4" s="1"/>
  <c r="B16" i="3"/>
  <c r="B9" i="4" s="1"/>
  <c r="C16" i="3"/>
  <c r="C9" i="4" s="1"/>
  <c r="B13" i="3"/>
  <c r="B8" i="4" s="1"/>
  <c r="C13" i="3"/>
  <c r="C8" i="4" s="1"/>
  <c r="B26" i="3" l="1"/>
  <c r="B28" i="3" s="1"/>
  <c r="B10" i="4" s="1"/>
  <c r="E10" i="4" s="1"/>
  <c r="E22" i="4"/>
  <c r="D17" i="4"/>
  <c r="E17" i="4"/>
  <c r="E27" i="4"/>
  <c r="E24" i="4"/>
  <c r="D24" i="4"/>
  <c r="D22" i="4"/>
  <c r="B99" i="3"/>
  <c r="C99" i="3"/>
  <c r="C93" i="3"/>
  <c r="C87" i="3"/>
  <c r="B87" i="3"/>
  <c r="B81" i="3"/>
  <c r="D16" i="4"/>
  <c r="E16" i="4"/>
  <c r="E14" i="4"/>
  <c r="D14" i="4"/>
  <c r="D13" i="4"/>
  <c r="E13" i="4"/>
  <c r="C46" i="3"/>
  <c r="C12" i="4" s="1"/>
  <c r="B46" i="3"/>
  <c r="B12" i="4" s="1"/>
  <c r="E9" i="4"/>
  <c r="D9" i="4"/>
  <c r="E25" i="4"/>
  <c r="D25" i="4"/>
  <c r="E26" i="4"/>
  <c r="E20" i="4"/>
  <c r="D27" i="4"/>
  <c r="E11" i="4"/>
  <c r="D11" i="4"/>
  <c r="E21" i="4"/>
  <c r="D21" i="4"/>
  <c r="D8" i="4"/>
  <c r="E8" i="4"/>
  <c r="D26" i="4"/>
  <c r="D20" i="4"/>
  <c r="D10" i="4" l="1"/>
  <c r="C115" i="3"/>
  <c r="C18" i="4" s="1"/>
  <c r="B18" i="4"/>
  <c r="D12" i="4"/>
  <c r="E12" i="4"/>
  <c r="E18" i="4" l="1"/>
  <c r="D18" i="4"/>
</calcChain>
</file>

<file path=xl/sharedStrings.xml><?xml version="1.0" encoding="utf-8"?>
<sst xmlns="http://schemas.openxmlformats.org/spreadsheetml/2006/main" count="213" uniqueCount="152">
  <si>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</si>
  <si>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</si>
  <si>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</si>
  <si>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</si>
  <si>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</si>
  <si>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</si>
  <si>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</si>
  <si>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</si>
  <si>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</si>
  <si>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</si>
  <si>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</si>
  <si>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</si>
  <si>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</si>
  <si>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</si>
  <si>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</si>
  <si>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</si>
  <si>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</si>
  <si>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</si>
  <si>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</si>
  <si>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</si>
  <si>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</si>
  <si>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</si>
  <si>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</si>
  <si>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</si>
  <si>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</si>
  <si>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</si>
  <si>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</si>
  <si>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</si>
  <si>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</si>
  <si>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</si>
  <si>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</si>
  <si>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</si>
  <si>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</si>
  <si>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</si>
  <si>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</si>
  <si>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</si>
  <si>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</si>
  <si>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</si>
  <si>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</si>
  <si>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</si>
  <si>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</si>
  <si>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</si>
  <si>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</si>
  <si>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</si>
  <si>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</si>
  <si>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</si>
  <si>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</si>
  <si>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</si>
  <si>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</si>
  <si>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</si>
  <si>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</si>
  <si>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</si>
  <si>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</si>
  <si>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</si>
  <si>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</si>
  <si>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</si>
  <si>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</si>
  <si>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</si>
  <si>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</si>
  <si>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</si>
  <si>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</si>
  <si>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</si>
  <si>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</si>
  <si>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</si>
  <si>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</si>
  <si>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</si>
  <si>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</si>
  <si>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</si>
  <si>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</si>
  <si>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</si>
  <si>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</si>
  <si>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</si>
  <si>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</si>
  <si>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</si>
  <si>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</si>
  <si>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</si>
  <si>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</si>
  <si>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</si>
  <si>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</si>
  <si>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</si>
  <si>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</si>
  <si>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</si>
  <si>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</si>
  <si>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</si>
  <si>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</si>
  <si>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</si>
  <si>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</si>
  <si>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</si>
  <si>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</si>
  <si>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</si>
  <si>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</si>
  <si>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</si>
  <si>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</si>
  <si>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</si>
  <si>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</si>
  <si>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</si>
  <si>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</si>
  <si>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</si>
  <si>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</si>
  <si>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</si>
  <si>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</si>
  <si>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</si>
  <si>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</si>
  <si>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</si>
  <si>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</si>
  <si>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</si>
  <si>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</si>
  <si>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</si>
  <si>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</si>
  <si>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</si>
  <si>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</si>
  <si>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</si>
  <si>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</si>
  <si>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</si>
  <si>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</si>
  <si>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</si>
  <si>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</si>
  <si>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</si>
  <si>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</si>
  <si>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</si>
  <si>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</si>
  <si>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</si>
  <si>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</si>
  <si>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</si>
  <si>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</si>
  <si>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</si>
  <si>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</si>
  <si>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</si>
  <si>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</si>
  <si>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</si>
  <si>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</si>
  <si>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</si>
  <si>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</si>
  <si>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</si>
  <si>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</si>
  <si>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</si>
  <si>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</si>
  <si>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</si>
  <si>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</si>
  <si>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</si>
  <si>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</si>
  <si>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</si>
  <si>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</si>
  <si>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</si>
  <si>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</si>
  <si>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</si>
  <si>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</si>
  <si>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2016</t>
  </si>
  <si>
    <t>x</t>
  </si>
  <si>
    <t>Village of Lake Linden</t>
  </si>
  <si>
    <t>313030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</si>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</sst>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52F6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84740745262"/>
      <name val="Arial"/>
      <family val="2"/>
    </font>
    <font>
      <u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41" fontId="0" fillId="0" borderId="0"/>
    <xf numFmtId="44" fontId="3" fillId="0" borderId="0" applyFont="0" applyFill="0" applyBorder="0" applyAlignment="0" applyProtection="0"/>
    <xf numFmtId="41" fontId="3" fillId="0" borderId="0"/>
    <xf numFmtId="9" fontId="3" fillId="0" borderId="0" applyFont="0" applyFill="0" applyBorder="0" applyAlignment="0" applyProtection="0"/>
  </cellStyleXfs>
  <cellXfs count="108">
    <xf numFmtId="41" fontId="0" fillId="0" borderId="0" xfId="0"/>
    <xf numFmtId="41" fontId="5" fillId="0" borderId="0" xfId="0" applyFont="1" applyAlignment="1">
      <alignment wrapText="1"/>
    </xf>
    <xf numFmtId="41" fontId="5" fillId="0" borderId="0" xfId="0" applyFont="1"/>
    <xf numFmtId="41" fontId="5" fillId="2" borderId="0" xfId="0" applyFont="1" applyFill="1"/>
    <xf numFmtId="41" fontId="6" fillId="2" borderId="1" xfId="0" applyFont="1" applyFill="1" applyBorder="1" applyAlignment="1">
      <alignment horizontal="center"/>
    </xf>
    <xf numFmtId="2" fontId="5" fillId="2" borderId="0" xfId="0" applyNumberFormat="1" applyFont="1" applyFill="1" applyAlignment="1">
      <alignment vertical="center"/>
    </xf>
    <xf numFmtId="41" fontId="5" fillId="2" borderId="0" xfId="0" applyFont="1" applyFill="1" applyAlignment="1">
      <alignment wrapText="1"/>
    </xf>
    <xf numFmtId="41" fontId="7" fillId="0" borderId="0" xfId="0" applyFont="1"/>
    <xf numFmtId="49" fontId="6" fillId="2" borderId="1" xfId="0" applyNumberFormat="1" applyFont="1" applyFill="1" applyBorder="1" applyAlignment="1">
      <alignment horizontal="center"/>
    </xf>
    <xf numFmtId="41" fontId="6" fillId="2" borderId="1" xfId="0" applyFont="1" applyFill="1" applyBorder="1" applyAlignment="1"/>
    <xf numFmtId="41" fontId="5" fillId="0" borderId="0" xfId="0" applyFont="1" applyAlignment="1"/>
    <xf numFmtId="41" fontId="8" fillId="0" borderId="0" xfId="0" applyFont="1" applyAlignment="1" applyProtection="1">
      <alignment horizontal="centerContinuous"/>
      <protection locked="0"/>
    </xf>
    <xf numFmtId="0" fontId="9" fillId="3" borderId="2" xfId="0" applyNumberFormat="1" applyFont="1" applyFill="1" applyBorder="1" applyAlignment="1">
      <alignment wrapText="1"/>
    </xf>
    <xf numFmtId="0" fontId="9" fillId="4" borderId="2" xfId="0" applyNumberFormat="1" applyFont="1" applyFill="1" applyBorder="1" applyAlignment="1">
      <alignment wrapText="1"/>
    </xf>
    <xf numFmtId="0" fontId="9" fillId="5" borderId="2" xfId="0" applyNumberFormat="1" applyFont="1" applyFill="1" applyBorder="1" applyAlignment="1">
      <alignment wrapText="1"/>
    </xf>
    <xf numFmtId="0" fontId="9" fillId="6" borderId="2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 vertical="center"/>
    </xf>
    <xf numFmtId="9" fontId="9" fillId="2" borderId="2" xfId="3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/>
    </xf>
    <xf numFmtId="43" fontId="9" fillId="2" borderId="2" xfId="0" applyNumberFormat="1" applyFont="1" applyFill="1" applyBorder="1" applyAlignment="1">
      <alignment horizontal="center"/>
    </xf>
    <xf numFmtId="41" fontId="9" fillId="2" borderId="2" xfId="0" applyFont="1" applyFill="1" applyBorder="1" applyAlignment="1">
      <alignment horizontal="center"/>
    </xf>
    <xf numFmtId="41" fontId="5" fillId="0" borderId="2" xfId="0" applyFont="1" applyBorder="1" applyAlignment="1">
      <alignment horizontal="center"/>
    </xf>
    <xf numFmtId="167" fontId="9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 wrapText="1"/>
    </xf>
    <xf numFmtId="166" fontId="9" fillId="2" borderId="2" xfId="0" applyNumberFormat="1" applyFont="1" applyFill="1" applyBorder="1" applyAlignment="1">
      <alignment horizontal="center"/>
    </xf>
    <xf numFmtId="9" fontId="9" fillId="0" borderId="2" xfId="3" applyFont="1" applyBorder="1" applyAlignment="1">
      <alignment horizontal="center"/>
    </xf>
    <xf numFmtId="41" fontId="6" fillId="2" borderId="2" xfId="0" applyFont="1" applyFill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164" fontId="0" fillId="7" borderId="0" xfId="0" applyNumberFormat="1" applyFill="1" applyProtection="1">
      <protection locked="0"/>
    </xf>
    <xf numFmtId="49" fontId="10" fillId="0" borderId="0" xfId="0" applyNumberFormat="1" applyFont="1"/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1" fontId="10" fillId="0" borderId="0" xfId="0" applyFont="1" applyFill="1"/>
    <xf numFmtId="49" fontId="10" fillId="0" borderId="0" xfId="0" applyNumberFormat="1" applyFont="1" applyFill="1" applyAlignment="1"/>
    <xf numFmtId="49" fontId="10" fillId="0" borderId="0" xfId="0" applyNumberFormat="1" applyFont="1" applyFill="1"/>
    <xf numFmtId="49" fontId="10" fillId="0" borderId="0" xfId="0" quotePrefix="1" applyNumberFormat="1" applyFont="1" applyFill="1"/>
    <xf numFmtId="49" fontId="11" fillId="0" borderId="0" xfId="0" applyNumberFormat="1" applyFont="1" applyFill="1" applyAlignment="1"/>
    <xf numFmtId="0" fontId="1" fillId="0" borderId="2" xfId="0" applyNumberFormat="1" applyFont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>
      <alignment wrapText="1"/>
    </xf>
    <xf numFmtId="41" fontId="10" fillId="0" borderId="0" xfId="0" applyFont="1"/>
    <xf numFmtId="49" fontId="12" fillId="0" borderId="0" xfId="0" applyNumberFormat="1" applyFont="1" applyAlignment="1">
      <alignment horizontal="center"/>
    </xf>
    <xf numFmtId="41" fontId="10" fillId="0" borderId="4" xfId="0" applyNumberFormat="1" applyFont="1" applyBorder="1"/>
    <xf numFmtId="164" fontId="10" fillId="0" borderId="4" xfId="3" applyNumberFormat="1" applyFont="1" applyBorder="1"/>
    <xf numFmtId="41" fontId="10" fillId="0" borderId="5" xfId="0" applyFont="1" applyBorder="1"/>
    <xf numFmtId="9" fontId="10" fillId="0" borderId="4" xfId="3" applyFont="1" applyBorder="1"/>
    <xf numFmtId="41" fontId="10" fillId="0" borderId="4" xfId="0" applyFont="1" applyBorder="1"/>
    <xf numFmtId="164" fontId="10" fillId="0" borderId="4" xfId="0" applyNumberFormat="1" applyFont="1" applyBorder="1"/>
    <xf numFmtId="43" fontId="10" fillId="0" borderId="4" xfId="0" applyNumberFormat="1" applyFont="1" applyBorder="1"/>
    <xf numFmtId="41" fontId="10" fillId="8" borderId="0" xfId="0" applyFont="1" applyFill="1"/>
    <xf numFmtId="43" fontId="13" fillId="8" borderId="0" xfId="0" applyNumberFormat="1" applyFont="1" applyFill="1"/>
    <xf numFmtId="166" fontId="10" fillId="0" borderId="4" xfId="0" applyNumberFormat="1" applyFont="1" applyBorder="1"/>
    <xf numFmtId="168" fontId="10" fillId="0" borderId="4" xfId="0" applyNumberFormat="1" applyFont="1" applyBorder="1"/>
    <xf numFmtId="49" fontId="2" fillId="0" borderId="0" xfId="0" applyNumberFormat="1" applyFont="1" applyFill="1"/>
    <xf numFmtId="49" fontId="14" fillId="0" borderId="0" xfId="0" applyNumberFormat="1" applyFont="1" applyAlignment="1">
      <alignment horizontal="center"/>
    </xf>
    <xf numFmtId="49" fontId="9" fillId="3" borderId="2" xfId="0" applyNumberFormat="1" applyFont="1" applyFill="1" applyBorder="1" applyAlignment="1">
      <alignment wrapTex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horizontal="left" indent="2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indent="3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Fill="1" applyBorder="1" applyAlignment="1">
      <alignment horizontal="left" indent="1"/>
    </xf>
    <xf numFmtId="49" fontId="9" fillId="4" borderId="2" xfId="0" applyNumberFormat="1" applyFont="1" applyFill="1" applyBorder="1" applyAlignment="1">
      <alignment horizontal="center" wrapText="1"/>
    </xf>
    <xf numFmtId="49" fontId="9" fillId="4" borderId="2" xfId="0" applyNumberFormat="1" applyFont="1" applyFill="1" applyBorder="1" applyAlignment="1">
      <alignment wrapText="1"/>
    </xf>
    <xf numFmtId="49" fontId="10" fillId="0" borderId="0" xfId="0" applyNumberFormat="1" applyFont="1" applyAlignment="1">
      <alignment horizontal="left" wrapText="1" indent="1"/>
    </xf>
    <xf numFmtId="49" fontId="13" fillId="0" borderId="0" xfId="0" applyNumberFormat="1" applyFont="1" applyAlignment="1">
      <alignment horizontal="left" indent="3"/>
    </xf>
    <xf numFmtId="49" fontId="9" fillId="5" borderId="2" xfId="0" applyNumberFormat="1" applyFont="1" applyFill="1" applyBorder="1" applyAlignment="1">
      <alignment horizontal="center" wrapText="1"/>
    </xf>
    <xf numFmtId="49" fontId="9" fillId="5" borderId="2" xfId="0" applyNumberFormat="1" applyFont="1" applyFill="1" applyBorder="1" applyAlignment="1">
      <alignment wrapText="1"/>
    </xf>
    <xf numFmtId="49" fontId="9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wrapText="1"/>
    </xf>
    <xf numFmtId="49" fontId="15" fillId="0" borderId="0" xfId="0" applyNumberFormat="1" applyFont="1" applyAlignment="1"/>
    <xf numFmtId="49" fontId="10" fillId="0" borderId="0" xfId="0" applyNumberFormat="1" applyFont="1" applyAlignment="1">
      <alignment horizontal="left" wrapText="1"/>
    </xf>
    <xf numFmtId="49" fontId="10" fillId="9" borderId="0" xfId="1" applyNumberFormat="1" applyFont="1" applyFill="1" applyAlignment="1">
      <alignment horizontal="left" wrapText="1"/>
    </xf>
    <xf numFmtId="49" fontId="10" fillId="9" borderId="0" xfId="0" applyNumberFormat="1" applyFont="1" applyFill="1" applyAlignment="1">
      <alignment horizontal="left" wrapText="1"/>
    </xf>
    <xf numFmtId="0" fontId="16" fillId="0" borderId="0" xfId="0" applyNumberFormat="1" applyFont="1" applyFill="1" applyBorder="1" applyAlignment="1">
      <alignment wrapText="1"/>
    </xf>
    <xf numFmtId="41" fontId="5" fillId="0" borderId="0" xfId="0" applyFont="1" applyFill="1"/>
    <xf numFmtId="49" fontId="10" fillId="10" borderId="0" xfId="0" applyNumberFormat="1" applyFont="1" applyFill="1"/>
    <xf numFmtId="41" fontId="10" fillId="10" borderId="0" xfId="0" applyFont="1" applyFill="1"/>
    <xf numFmtId="49" fontId="10" fillId="10" borderId="0" xfId="0" applyNumberFormat="1" applyFont="1" applyFill="1" applyAlignment="1">
      <alignment horizontal="left" indent="1"/>
    </xf>
    <xf numFmtId="41" fontId="10" fillId="10" borderId="0" xfId="0" applyFont="1" applyFill="1" applyAlignment="1">
      <alignment horizontal="center"/>
    </xf>
    <xf numFmtId="49" fontId="10" fillId="10" borderId="0" xfId="0" applyNumberFormat="1" applyFont="1" applyFill="1" applyBorder="1" applyAlignment="1">
      <alignment horizontal="left" indent="1"/>
    </xf>
    <xf numFmtId="41" fontId="10" fillId="10" borderId="6" xfId="0" applyFont="1" applyFill="1" applyBorder="1"/>
    <xf numFmtId="49" fontId="17" fillId="0" borderId="7" xfId="0" applyNumberFormat="1" applyFont="1" applyBorder="1" applyAlignment="1"/>
    <xf numFmtId="41" fontId="0" fillId="10" borderId="0" xfId="0" applyFill="1"/>
    <xf numFmtId="41" fontId="9" fillId="10" borderId="0" xfId="0" applyFont="1" applyFill="1" applyBorder="1" applyAlignment="1">
      <alignment horizontal="left" wrapText="1"/>
    </xf>
    <xf numFmtId="0" fontId="18" fillId="10" borderId="0" xfId="0" applyNumberFormat="1" applyFont="1" applyFill="1" applyProtection="1">
      <protection locked="0"/>
    </xf>
    <xf numFmtId="41" fontId="19" fillId="10" borderId="0" xfId="0" applyFont="1" applyFill="1" applyBorder="1" applyAlignment="1" applyProtection="1">
      <alignment horizontal="left" wrapText="1"/>
      <protection locked="0"/>
    </xf>
    <xf numFmtId="41" fontId="18" fillId="10" borderId="0" xfId="0" applyFont="1" applyFill="1" applyProtection="1">
      <protection locked="0"/>
    </xf>
    <xf numFmtId="41" fontId="4" fillId="10" borderId="0" xfId="0" applyFont="1" applyFill="1" applyBorder="1" applyProtection="1">
      <protection locked="0"/>
    </xf>
    <xf numFmtId="41" fontId="6" fillId="10" borderId="0" xfId="0" applyFont="1" applyFill="1" applyBorder="1" applyAlignment="1" applyProtection="1">
      <alignment horizontal="left" wrapText="1"/>
      <protection locked="0"/>
    </xf>
    <xf numFmtId="44" fontId="9" fillId="10" borderId="0" xfId="1" applyFont="1" applyFill="1" applyBorder="1" applyAlignment="1" applyProtection="1">
      <alignment horizontal="left" wrapText="1"/>
      <protection locked="0"/>
    </xf>
    <xf numFmtId="0" fontId="9" fillId="10" borderId="0" xfId="1" applyNumberFormat="1" applyFont="1" applyFill="1" applyBorder="1" applyAlignment="1" applyProtection="1">
      <alignment horizontal="left" wrapText="1"/>
      <protection locked="0"/>
    </xf>
    <xf numFmtId="41" fontId="9" fillId="10" borderId="0" xfId="0" applyFont="1" applyFill="1" applyBorder="1" applyAlignment="1" applyProtection="1">
      <alignment horizontal="left" wrapText="1"/>
      <protection locked="0"/>
    </xf>
    <xf numFmtId="41" fontId="0" fillId="10" borderId="0" xfId="0" applyFill="1" applyProtection="1">
      <protection locked="0"/>
    </xf>
    <xf numFmtId="41" fontId="0" fillId="10" borderId="0" xfId="0" applyFill="1" applyBorder="1" applyProtection="1">
      <protection locked="0"/>
    </xf>
    <xf numFmtId="41" fontId="5" fillId="0" borderId="0" xfId="0" applyFont="1" applyFill="1" applyAlignment="1">
      <alignment wrapText="1"/>
    </xf>
    <xf numFmtId="44" fontId="5" fillId="0" borderId="0" xfId="1" applyFont="1" applyFill="1"/>
    <xf numFmtId="44" fontId="5" fillId="0" borderId="0" xfId="1" applyFont="1" applyFill="1" applyAlignment="1"/>
    <xf numFmtId="41" fontId="0" fillId="0" borderId="0" xfId="0" applyFill="1"/>
    <xf numFmtId="41" fontId="9" fillId="0" borderId="0" xfId="0" applyFont="1" applyFill="1" applyBorder="1" applyAlignment="1">
      <alignment horizontal="left" wrapText="1"/>
    </xf>
    <xf numFmtId="41" fontId="5" fillId="0" borderId="0" xfId="0" applyFont="1" applyFill="1" applyAlignment="1"/>
    <xf numFmtId="49" fontId="17" fillId="0" borderId="0" xfId="2" applyNumberFormat="1" applyFont="1" applyFill="1" applyAlignment="1">
      <alignment horizontal="center" vertical="top"/>
    </xf>
    <xf numFmtId="0" fontId="10" fillId="0" borderId="0" xfId="0" applyNumberFormat="1" applyFont="1" applyAlignment="1">
      <alignment wrapText="1"/>
    </xf>
    <xf numFmtId="41" fontId="10" fillId="0" borderId="0" xfId="0" applyFont="1" applyAlignment="1"/>
    <xf numFmtId="41" fontId="20" fillId="0" borderId="0" xfId="0" applyFont="1" applyAlignment="1">
      <alignment horizontal="center" wrapText="1"/>
    </xf>
    <xf numFmtId="41" fontId="5" fillId="0" borderId="0" xfId="0" applyFont="1" applyAlignment="1">
      <alignment horizontal="center" wrapText="1"/>
    </xf>
  </cellXfs>
  <cellStyles count="4">
    <cellStyle name="Currency" xfId="1" builtinId="4"/>
    <cellStyle name="Normal" xfId="0" builtinId="0" customBuiltin="1"/>
    <cellStyle name="Normal 3" xfId="2"/>
    <cellStyle name="Percent" xfId="3" builtinId="5"/>
  </cellStyles>
  <dxfs count="3">
    <dxf>
      <fill>
        <gradientFill degree="90">
          <stop position="0">
            <color theme="0"/>
          </stop>
          <stop position="1">
            <color rgb="FF00CC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Normal="100" workbookViewId="0">
      <selection sqref="A1:L1"/>
    </sheetView>
  </sheetViews>
  <sheetFormatPr defaultRowHeight="14.25" x14ac:dyDescent="0.2"/>
  <cols>
    <col min="1" max="1" width="3.5703125" style="37" customWidth="1"/>
    <col min="2" max="2" width="2.7109375" style="37" customWidth="1"/>
    <col min="3" max="3" width="3.5703125" style="37" customWidth="1"/>
    <col min="4" max="4" width="2.7109375" style="37" customWidth="1"/>
    <col min="5" max="12" width="9.140625" style="37"/>
    <col min="13" max="16384" width="9.140625" style="35"/>
  </cols>
  <sheetData>
    <row r="1" spans="1:12" ht="18" x14ac:dyDescent="0.2">
      <c r="A1" s="103" t="s">
        <v>111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x14ac:dyDescent="0.2">
      <c r="A2" s="36"/>
    </row>
    <row r="3" spans="1:12" x14ac:dyDescent="0.2">
      <c r="A3" s="32" t="s">
        <v>143</v>
      </c>
    </row>
    <row r="4" spans="1:12" x14ac:dyDescent="0.2">
      <c r="A4" s="33" t="s">
        <v>145</v>
      </c>
    </row>
    <row r="5" spans="1:12" x14ac:dyDescent="0.2">
      <c r="A5" s="36"/>
    </row>
    <row r="6" spans="1:12" x14ac:dyDescent="0.2">
      <c r="A6" s="36"/>
      <c r="B6" s="38" t="s">
        <v>112</v>
      </c>
      <c r="C6" s="34" t="s">
        <v>138</v>
      </c>
    </row>
    <row r="7" spans="1:12" x14ac:dyDescent="0.2">
      <c r="A7" s="36"/>
    </row>
    <row r="8" spans="1:12" x14ac:dyDescent="0.2">
      <c r="A8" s="36"/>
      <c r="B8" s="38" t="s">
        <v>113</v>
      </c>
      <c r="C8" s="32" t="s">
        <v>144</v>
      </c>
    </row>
    <row r="9" spans="1:12" x14ac:dyDescent="0.2">
      <c r="A9" s="36"/>
      <c r="C9" s="34" t="s">
        <v>132</v>
      </c>
    </row>
    <row r="10" spans="1:12" x14ac:dyDescent="0.2">
      <c r="A10" s="36"/>
    </row>
    <row r="11" spans="1:12" x14ac:dyDescent="0.2">
      <c r="A11" s="36"/>
      <c r="B11" s="38" t="s">
        <v>114</v>
      </c>
      <c r="C11" s="34" t="s">
        <v>115</v>
      </c>
    </row>
    <row r="12" spans="1:12" x14ac:dyDescent="0.2">
      <c r="A12" s="36"/>
      <c r="D12" s="37" t="s">
        <v>116</v>
      </c>
      <c r="E12" s="34" t="s">
        <v>119</v>
      </c>
    </row>
    <row r="13" spans="1:12" x14ac:dyDescent="0.2">
      <c r="A13" s="36"/>
      <c r="D13" s="37" t="s">
        <v>117</v>
      </c>
      <c r="E13" s="34" t="s">
        <v>120</v>
      </c>
    </row>
    <row r="14" spans="1:12" x14ac:dyDescent="0.2">
      <c r="A14" s="36"/>
      <c r="D14" s="37" t="s">
        <v>118</v>
      </c>
      <c r="E14" s="34" t="s">
        <v>121</v>
      </c>
    </row>
    <row r="15" spans="1:12" x14ac:dyDescent="0.2">
      <c r="A15" s="36"/>
    </row>
    <row r="16" spans="1:12" x14ac:dyDescent="0.2">
      <c r="A16" s="36"/>
      <c r="B16" s="38" t="s">
        <v>123</v>
      </c>
      <c r="C16" s="32" t="s">
        <v>122</v>
      </c>
    </row>
    <row r="17" spans="1:5" x14ac:dyDescent="0.2">
      <c r="A17" s="36"/>
      <c r="C17" s="34" t="s">
        <v>124</v>
      </c>
    </row>
    <row r="18" spans="1:5" x14ac:dyDescent="0.2">
      <c r="A18" s="36"/>
    </row>
    <row r="19" spans="1:5" x14ac:dyDescent="0.2">
      <c r="A19" s="36"/>
      <c r="B19" s="38" t="s">
        <v>125</v>
      </c>
      <c r="C19" s="32" t="s">
        <v>126</v>
      </c>
    </row>
    <row r="20" spans="1:5" x14ac:dyDescent="0.2">
      <c r="A20" s="36"/>
      <c r="C20" s="32" t="s">
        <v>127</v>
      </c>
    </row>
    <row r="21" spans="1:5" x14ac:dyDescent="0.2">
      <c r="A21" s="36"/>
      <c r="D21" s="37" t="s">
        <v>116</v>
      </c>
      <c r="E21" s="32" t="s">
        <v>141</v>
      </c>
    </row>
    <row r="22" spans="1:5" x14ac:dyDescent="0.2">
      <c r="A22" s="36"/>
      <c r="E22" s="34" t="s">
        <v>128</v>
      </c>
    </row>
    <row r="23" spans="1:5" x14ac:dyDescent="0.2">
      <c r="A23" s="36"/>
    </row>
    <row r="24" spans="1:5" ht="15" x14ac:dyDescent="0.25">
      <c r="A24" s="39" t="s">
        <v>131</v>
      </c>
    </row>
    <row r="25" spans="1:5" ht="15" x14ac:dyDescent="0.25">
      <c r="A25" s="39" t="s">
        <v>129</v>
      </c>
    </row>
    <row r="26" spans="1:5" ht="15" x14ac:dyDescent="0.25">
      <c r="A26" s="39" t="s">
        <v>146</v>
      </c>
    </row>
    <row r="28" spans="1:5" x14ac:dyDescent="0.2">
      <c r="A28" s="37" t="s">
        <v>130</v>
      </c>
    </row>
  </sheetData>
  <mergeCells count="1">
    <mergeCell ref="A1:L1"/>
  </mergeCells>
  <printOptions horizontalCentered="1"/>
  <pageMargins left="0.5" right="0.5" top="0.5" bottom="0.5" header="0.5" footer="0.5"/>
  <pageSetup orientation="portrait" horizontalDpi="1200" verticalDpi="1200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zoomScaleNormal="100" workbookViewId="0">
      <selection activeCell="C69" sqref="C69"/>
    </sheetView>
  </sheetViews>
  <sheetFormatPr defaultRowHeight="14.25" x14ac:dyDescent="0.2"/>
  <cols>
    <col min="1" max="1" width="47.42578125" style="32" customWidth="1"/>
    <col min="2" max="3" width="12.7109375" style="42" bestFit="1" customWidth="1"/>
    <col min="4" max="4" width="77.5703125" style="60" customWidth="1"/>
    <col min="5" max="5" width="53.42578125" style="42" customWidth="1"/>
    <col min="6" max="16384" width="9.140625" style="42"/>
  </cols>
  <sheetData>
    <row r="1" spans="1:4" ht="22.5" x14ac:dyDescent="0.55000000000000004">
      <c r="A1" s="84" t="s">
        <v>142</v>
      </c>
      <c r="B1" s="84"/>
      <c r="C1" s="84"/>
      <c r="D1" s="72"/>
    </row>
    <row r="3" spans="1:4" x14ac:dyDescent="0.2">
      <c r="A3" s="32" t="s">
        <v>100</v>
      </c>
      <c r="B3" s="78" t="s">
        <v>149</v>
      </c>
    </row>
    <row r="4" spans="1:4" x14ac:dyDescent="0.2">
      <c r="A4" s="55" t="s">
        <v>101</v>
      </c>
      <c r="B4" s="78" t="s">
        <v>150</v>
      </c>
    </row>
    <row r="5" spans="1:4" x14ac:dyDescent="0.2">
      <c r="A5" s="37" t="s">
        <v>83</v>
      </c>
    </row>
    <row r="6" spans="1:4" x14ac:dyDescent="0.2">
      <c r="A6" s="37"/>
    </row>
    <row r="8" spans="1:4" ht="17.25" x14ac:dyDescent="0.35">
      <c r="A8" s="56" t="s">
        <v>107</v>
      </c>
      <c r="B8" s="43" t="s">
        <v>147</v>
      </c>
      <c r="C8" s="43" t="s">
        <v>151</v>
      </c>
      <c r="D8" s="56" t="s">
        <v>24</v>
      </c>
    </row>
    <row r="9" spans="1:4" x14ac:dyDescent="0.2">
      <c r="A9" s="32" t="s">
        <v>22</v>
      </c>
      <c r="B9" s="79">
        <v>993</v>
      </c>
      <c r="C9" s="79">
        <v>993</v>
      </c>
    </row>
    <row r="11" spans="1:4" ht="15" x14ac:dyDescent="0.2">
      <c r="A11" s="57" t="s">
        <v>133</v>
      </c>
      <c r="D11" s="60" t="s">
        <v>86</v>
      </c>
    </row>
    <row r="12" spans="1:4" x14ac:dyDescent="0.2">
      <c r="A12" s="32" t="s">
        <v>23</v>
      </c>
      <c r="B12" s="79">
        <v>955776</v>
      </c>
      <c r="C12" s="79">
        <v>818459</v>
      </c>
      <c r="D12" s="60" t="s">
        <v>139</v>
      </c>
    </row>
    <row r="13" spans="1:4" ht="15" thickBot="1" x14ac:dyDescent="0.25">
      <c r="A13" s="32" t="s">
        <v>25</v>
      </c>
      <c r="B13" s="44">
        <f>+B12/B9</f>
        <v>962.5135951661631</v>
      </c>
      <c r="C13" s="44">
        <f>+C12/C9</f>
        <v>824.2286002014099</v>
      </c>
    </row>
    <row r="14" spans="1:4" ht="30.75" thickTop="1" x14ac:dyDescent="0.2">
      <c r="A14" s="57" t="s">
        <v>134</v>
      </c>
    </row>
    <row r="15" spans="1:4" x14ac:dyDescent="0.2">
      <c r="A15" s="32" t="s">
        <v>26</v>
      </c>
      <c r="B15" s="79">
        <v>81436</v>
      </c>
      <c r="C15" s="79">
        <v>119882</v>
      </c>
    </row>
    <row r="16" spans="1:4" ht="15" thickBot="1" x14ac:dyDescent="0.25">
      <c r="A16" s="32" t="s">
        <v>7</v>
      </c>
      <c r="B16" s="45">
        <f>+B15/B12</f>
        <v>8.5204064550689698E-2</v>
      </c>
      <c r="C16" s="45">
        <f>+C15/C12</f>
        <v>0.14647282270706291</v>
      </c>
    </row>
    <row r="17" spans="1:4" ht="30.75" thickTop="1" x14ac:dyDescent="0.2">
      <c r="A17" s="57" t="s">
        <v>135</v>
      </c>
      <c r="D17" s="73" t="s">
        <v>87</v>
      </c>
    </row>
    <row r="18" spans="1:4" x14ac:dyDescent="0.2">
      <c r="A18" s="32" t="s">
        <v>32</v>
      </c>
    </row>
    <row r="19" spans="1:4" x14ac:dyDescent="0.2">
      <c r="A19" s="58" t="s">
        <v>28</v>
      </c>
      <c r="B19" s="79">
        <v>716325</v>
      </c>
      <c r="C19" s="79">
        <v>714016</v>
      </c>
    </row>
    <row r="20" spans="1:4" x14ac:dyDescent="0.2">
      <c r="A20" s="58" t="s">
        <v>29</v>
      </c>
      <c r="B20" s="79">
        <v>1285232</v>
      </c>
      <c r="C20" s="79">
        <v>1348507</v>
      </c>
    </row>
    <row r="21" spans="1:4" x14ac:dyDescent="0.2">
      <c r="A21" s="59" t="s">
        <v>33</v>
      </c>
      <c r="B21" s="42">
        <f>+B19-B20</f>
        <v>-568907</v>
      </c>
      <c r="C21" s="42">
        <f>+C19-C20</f>
        <v>-634491</v>
      </c>
    </row>
    <row r="22" spans="1:4" x14ac:dyDescent="0.2">
      <c r="A22" s="32" t="s">
        <v>27</v>
      </c>
      <c r="D22" s="60" t="s">
        <v>103</v>
      </c>
    </row>
    <row r="23" spans="1:4" x14ac:dyDescent="0.2">
      <c r="A23" s="58" t="s">
        <v>28</v>
      </c>
      <c r="B23" s="79"/>
      <c r="C23" s="79"/>
    </row>
    <row r="24" spans="1:4" x14ac:dyDescent="0.2">
      <c r="A24" s="58" t="s">
        <v>29</v>
      </c>
      <c r="B24" s="79"/>
      <c r="C24" s="79"/>
    </row>
    <row r="25" spans="1:4" x14ac:dyDescent="0.2">
      <c r="A25" s="59" t="s">
        <v>33</v>
      </c>
      <c r="B25" s="42">
        <f>+B23-B24</f>
        <v>0</v>
      </c>
      <c r="C25" s="42">
        <f>+C23-C24</f>
        <v>0</v>
      </c>
    </row>
    <row r="26" spans="1:4" x14ac:dyDescent="0.2">
      <c r="A26" s="32" t="s">
        <v>34</v>
      </c>
      <c r="B26" s="46">
        <f>+B25+B21</f>
        <v>-568907</v>
      </c>
      <c r="C26" s="46">
        <f>+C25+C21</f>
        <v>-634491</v>
      </c>
    </row>
    <row r="27" spans="1:4" x14ac:dyDescent="0.2">
      <c r="A27" s="32" t="s">
        <v>30</v>
      </c>
      <c r="B27" s="79">
        <v>947798</v>
      </c>
      <c r="C27" s="79">
        <v>788774</v>
      </c>
    </row>
    <row r="28" spans="1:4" ht="15" thickBot="1" x14ac:dyDescent="0.25">
      <c r="A28" s="59" t="s">
        <v>6</v>
      </c>
      <c r="B28" s="47">
        <f>IF(B26&gt;0,"Overfunded",-B26/B27)</f>
        <v>0.60024076860259257</v>
      </c>
      <c r="C28" s="47">
        <f>IF(C26&gt;0,"Overfunded",-C26/C27)</f>
        <v>0.80440151424869477</v>
      </c>
    </row>
    <row r="29" spans="1:4" ht="15.75" thickTop="1" x14ac:dyDescent="0.2">
      <c r="A29" s="57" t="s">
        <v>4</v>
      </c>
    </row>
    <row r="30" spans="1:4" x14ac:dyDescent="0.2">
      <c r="A30" s="32" t="s">
        <v>35</v>
      </c>
    </row>
    <row r="31" spans="1:4" x14ac:dyDescent="0.2">
      <c r="A31" s="58" t="s">
        <v>36</v>
      </c>
      <c r="B31" s="79">
        <v>774264</v>
      </c>
      <c r="C31" s="79">
        <v>670000</v>
      </c>
    </row>
    <row r="32" spans="1:4" x14ac:dyDescent="0.2">
      <c r="A32" s="58" t="s">
        <v>37</v>
      </c>
      <c r="B32" s="79"/>
      <c r="C32" s="79"/>
    </row>
    <row r="33" spans="1:3" x14ac:dyDescent="0.2">
      <c r="A33" s="59" t="s">
        <v>31</v>
      </c>
      <c r="B33" s="46">
        <f>SUM(B30:B32)</f>
        <v>774264</v>
      </c>
      <c r="C33" s="46">
        <f>SUM(C30:C32)</f>
        <v>670000</v>
      </c>
    </row>
    <row r="34" spans="1:3" ht="15" thickBot="1" x14ac:dyDescent="0.25">
      <c r="A34" s="58" t="s">
        <v>4</v>
      </c>
      <c r="B34" s="48">
        <f>+B33/B9</f>
        <v>779.72205438066464</v>
      </c>
      <c r="C34" s="48">
        <f>+C33/C9</f>
        <v>674.72306143001003</v>
      </c>
    </row>
    <row r="35" spans="1:3" ht="30.75" thickTop="1" x14ac:dyDescent="0.2">
      <c r="A35" s="57" t="s">
        <v>56</v>
      </c>
    </row>
    <row r="36" spans="1:3" x14ac:dyDescent="0.2">
      <c r="A36" s="32" t="s">
        <v>38</v>
      </c>
    </row>
    <row r="37" spans="1:3" x14ac:dyDescent="0.2">
      <c r="A37" s="58" t="s">
        <v>39</v>
      </c>
      <c r="B37" s="79">
        <v>111875</v>
      </c>
      <c r="C37" s="79">
        <v>118595</v>
      </c>
    </row>
    <row r="38" spans="1:3" x14ac:dyDescent="0.2">
      <c r="A38" s="58" t="s">
        <v>40</v>
      </c>
      <c r="B38" s="79">
        <v>88322</v>
      </c>
      <c r="C38" s="79">
        <v>93253</v>
      </c>
    </row>
    <row r="39" spans="1:3" x14ac:dyDescent="0.2">
      <c r="A39" s="58" t="s">
        <v>41</v>
      </c>
      <c r="B39" s="79">
        <v>390</v>
      </c>
      <c r="C39" s="79">
        <v>775</v>
      </c>
    </row>
    <row r="40" spans="1:3" x14ac:dyDescent="0.2">
      <c r="A40" s="59" t="s">
        <v>42</v>
      </c>
      <c r="B40" s="46">
        <f>SUM(B37:B39)</f>
        <v>200587</v>
      </c>
      <c r="C40" s="46">
        <f>SUM(C37:C39)</f>
        <v>212623</v>
      </c>
    </row>
    <row r="41" spans="1:3" x14ac:dyDescent="0.2">
      <c r="A41" s="60" t="s">
        <v>57</v>
      </c>
    </row>
    <row r="42" spans="1:3" x14ac:dyDescent="0.2">
      <c r="A42" s="58" t="s">
        <v>39</v>
      </c>
      <c r="B42" s="79">
        <v>1</v>
      </c>
      <c r="C42" s="79">
        <v>1</v>
      </c>
    </row>
    <row r="43" spans="1:3" x14ac:dyDescent="0.2">
      <c r="A43" s="58" t="s">
        <v>40</v>
      </c>
      <c r="B43" s="79">
        <v>1</v>
      </c>
      <c r="C43" s="79">
        <v>1</v>
      </c>
    </row>
    <row r="44" spans="1:3" x14ac:dyDescent="0.2">
      <c r="A44" s="58" t="s">
        <v>41</v>
      </c>
      <c r="B44" s="79">
        <v>1</v>
      </c>
      <c r="C44" s="79">
        <v>1</v>
      </c>
    </row>
    <row r="45" spans="1:3" x14ac:dyDescent="0.2">
      <c r="A45" s="59" t="s">
        <v>58</v>
      </c>
      <c r="B45" s="46">
        <f>SUM(B41:B44)</f>
        <v>3</v>
      </c>
      <c r="C45" s="46">
        <f>SUM(C41:C44)</f>
        <v>3</v>
      </c>
    </row>
    <row r="46" spans="1:3" ht="15" thickBot="1" x14ac:dyDescent="0.25">
      <c r="A46" s="61" t="s">
        <v>8</v>
      </c>
      <c r="B46" s="49">
        <f>+B45/B40</f>
        <v>1.495610383524356E-5</v>
      </c>
      <c r="C46" s="49">
        <f>+C45/C40</f>
        <v>1.4109480159719316E-5</v>
      </c>
    </row>
    <row r="47" spans="1:3" ht="15.75" thickTop="1" x14ac:dyDescent="0.2">
      <c r="A47" s="57" t="s">
        <v>59</v>
      </c>
    </row>
    <row r="48" spans="1:3" ht="28.5" x14ac:dyDescent="0.2">
      <c r="A48" s="62" t="s">
        <v>88</v>
      </c>
      <c r="B48" s="79">
        <v>7</v>
      </c>
      <c r="C48" s="79">
        <v>8</v>
      </c>
    </row>
    <row r="49" spans="1:3" x14ac:dyDescent="0.2">
      <c r="A49" s="32" t="s">
        <v>43</v>
      </c>
      <c r="B49" s="79">
        <v>6</v>
      </c>
      <c r="C49" s="79">
        <v>6</v>
      </c>
    </row>
    <row r="50" spans="1:3" ht="15" thickBot="1" x14ac:dyDescent="0.25">
      <c r="A50" s="59" t="s">
        <v>44</v>
      </c>
      <c r="B50" s="50">
        <f>+B48/B49</f>
        <v>1.1666666666666667</v>
      </c>
      <c r="C50" s="50">
        <f>+C48/C49</f>
        <v>1.3333333333333333</v>
      </c>
    </row>
    <row r="51" spans="1:3" ht="30.75" thickTop="1" x14ac:dyDescent="0.2">
      <c r="A51" s="57" t="s">
        <v>9</v>
      </c>
    </row>
    <row r="52" spans="1:3" ht="30" customHeight="1" x14ac:dyDescent="0.2">
      <c r="A52" s="104" t="s">
        <v>55</v>
      </c>
      <c r="B52" s="105"/>
      <c r="C52" s="105"/>
    </row>
    <row r="53" spans="1:3" ht="15" customHeight="1" x14ac:dyDescent="0.2">
      <c r="A53" s="80" t="s">
        <v>45</v>
      </c>
      <c r="B53" s="81"/>
      <c r="C53" s="81"/>
    </row>
    <row r="54" spans="1:3" x14ac:dyDescent="0.2">
      <c r="A54" s="80" t="s">
        <v>46</v>
      </c>
      <c r="B54" s="81"/>
      <c r="C54" s="81"/>
    </row>
    <row r="55" spans="1:3" x14ac:dyDescent="0.2">
      <c r="A55" s="80" t="s">
        <v>47</v>
      </c>
      <c r="B55" s="81"/>
      <c r="C55" s="81"/>
    </row>
    <row r="56" spans="1:3" x14ac:dyDescent="0.2">
      <c r="A56" s="82" t="s">
        <v>48</v>
      </c>
      <c r="B56" s="81" t="s">
        <v>148</v>
      </c>
      <c r="C56" s="81" t="s">
        <v>148</v>
      </c>
    </row>
    <row r="57" spans="1:3" x14ac:dyDescent="0.2">
      <c r="A57" s="82" t="s">
        <v>49</v>
      </c>
      <c r="B57" s="81"/>
      <c r="C57" s="81"/>
    </row>
    <row r="58" spans="1:3" x14ac:dyDescent="0.2">
      <c r="A58" s="82" t="s">
        <v>50</v>
      </c>
      <c r="B58" s="81" t="s">
        <v>148</v>
      </c>
      <c r="C58" s="81" t="s">
        <v>148</v>
      </c>
    </row>
    <row r="59" spans="1:3" x14ac:dyDescent="0.2">
      <c r="A59" s="82" t="s">
        <v>51</v>
      </c>
      <c r="B59" s="81" t="s">
        <v>148</v>
      </c>
      <c r="C59" s="81" t="s">
        <v>148</v>
      </c>
    </row>
    <row r="60" spans="1:3" x14ac:dyDescent="0.2">
      <c r="A60" s="82" t="s">
        <v>52</v>
      </c>
      <c r="B60" s="81"/>
      <c r="C60" s="81"/>
    </row>
    <row r="61" spans="1:3" x14ac:dyDescent="0.2">
      <c r="A61" s="82" t="s">
        <v>53</v>
      </c>
      <c r="B61" s="81" t="s">
        <v>148</v>
      </c>
      <c r="C61" s="81" t="s">
        <v>148</v>
      </c>
    </row>
    <row r="62" spans="1:3" x14ac:dyDescent="0.2">
      <c r="A62" s="78"/>
      <c r="B62" s="81"/>
      <c r="C62" s="81"/>
    </row>
    <row r="63" spans="1:3" ht="15" thickBot="1" x14ac:dyDescent="0.25">
      <c r="A63" s="63" t="s">
        <v>54</v>
      </c>
      <c r="B63" s="48">
        <f>COUNTA(B52:B62)</f>
        <v>4</v>
      </c>
      <c r="C63" s="48">
        <f>COUNTA(C52:C62)</f>
        <v>4</v>
      </c>
    </row>
    <row r="64" spans="1:3" ht="15.75" thickTop="1" x14ac:dyDescent="0.2">
      <c r="A64" s="64" t="s">
        <v>1</v>
      </c>
    </row>
    <row r="65" spans="1:4" ht="30" x14ac:dyDescent="0.2">
      <c r="A65" s="65" t="s">
        <v>5</v>
      </c>
      <c r="D65" s="60" t="s">
        <v>60</v>
      </c>
    </row>
    <row r="66" spans="1:4" x14ac:dyDescent="0.2">
      <c r="A66" s="32" t="s">
        <v>73</v>
      </c>
      <c r="B66" s="79">
        <v>515</v>
      </c>
      <c r="C66" s="79">
        <v>525</v>
      </c>
    </row>
    <row r="67" spans="1:4" x14ac:dyDescent="0.2">
      <c r="A67" s="32" t="s">
        <v>90</v>
      </c>
      <c r="B67" s="79">
        <v>515</v>
      </c>
      <c r="C67" s="79">
        <v>525</v>
      </c>
    </row>
    <row r="68" spans="1:4" ht="15" thickBot="1" x14ac:dyDescent="0.25">
      <c r="A68" s="58" t="s">
        <v>89</v>
      </c>
      <c r="B68" s="49">
        <f>+B67/B66</f>
        <v>1</v>
      </c>
      <c r="C68" s="49">
        <f>+C67/C66</f>
        <v>1</v>
      </c>
    </row>
    <row r="69" spans="1:4" ht="15" thickTop="1" x14ac:dyDescent="0.2"/>
    <row r="70" spans="1:4" ht="30" x14ac:dyDescent="0.2">
      <c r="A70" s="65" t="s">
        <v>136</v>
      </c>
      <c r="D70" s="73" t="s">
        <v>140</v>
      </c>
    </row>
    <row r="71" spans="1:4" x14ac:dyDescent="0.2">
      <c r="A71" s="32" t="s">
        <v>74</v>
      </c>
      <c r="B71" s="79">
        <v>674</v>
      </c>
      <c r="C71" s="79">
        <v>674</v>
      </c>
    </row>
    <row r="72" spans="1:4" x14ac:dyDescent="0.2">
      <c r="A72" s="32" t="s">
        <v>75</v>
      </c>
      <c r="B72" s="79">
        <v>66</v>
      </c>
      <c r="C72" s="79">
        <v>66</v>
      </c>
    </row>
    <row r="73" spans="1:4" ht="29.25" thickBot="1" x14ac:dyDescent="0.25">
      <c r="A73" s="66" t="s">
        <v>76</v>
      </c>
      <c r="B73" s="49">
        <f>+B72/B71</f>
        <v>9.7922848664688422E-2</v>
      </c>
      <c r="C73" s="49">
        <f>+C72/C71</f>
        <v>9.7922848664688422E-2</v>
      </c>
    </row>
    <row r="74" spans="1:4" ht="15" thickTop="1" x14ac:dyDescent="0.2"/>
    <row r="75" spans="1:4" ht="15" x14ac:dyDescent="0.2">
      <c r="A75" s="65" t="s">
        <v>12</v>
      </c>
      <c r="D75" s="60" t="s">
        <v>99</v>
      </c>
    </row>
    <row r="76" spans="1:4" x14ac:dyDescent="0.2">
      <c r="A76" s="32" t="s">
        <v>62</v>
      </c>
    </row>
    <row r="77" spans="1:4" x14ac:dyDescent="0.2">
      <c r="A77" s="58" t="s">
        <v>63</v>
      </c>
      <c r="B77" s="79">
        <v>15000000</v>
      </c>
      <c r="C77" s="79">
        <v>15000000</v>
      </c>
    </row>
    <row r="78" spans="1:4" x14ac:dyDescent="0.2">
      <c r="A78" s="58" t="s">
        <v>64</v>
      </c>
      <c r="B78" s="79">
        <v>7750000</v>
      </c>
      <c r="C78" s="79">
        <v>8000000</v>
      </c>
    </row>
    <row r="79" spans="1:4" x14ac:dyDescent="0.2">
      <c r="A79" s="59" t="s">
        <v>66</v>
      </c>
      <c r="B79" s="79">
        <v>60</v>
      </c>
      <c r="C79" s="79">
        <v>60</v>
      </c>
    </row>
    <row r="80" spans="1:4" x14ac:dyDescent="0.2">
      <c r="A80" s="59" t="s">
        <v>67</v>
      </c>
      <c r="B80" s="51">
        <v>16</v>
      </c>
      <c r="C80" s="51">
        <v>17</v>
      </c>
    </row>
    <row r="81" spans="1:3" x14ac:dyDescent="0.2">
      <c r="A81" s="67" t="s">
        <v>68</v>
      </c>
      <c r="B81" s="52">
        <f>IF(ISNUMBER(B80)=TRUE,B80*B77/B$114,"")</f>
        <v>3.037974683544304</v>
      </c>
      <c r="C81" s="52">
        <f>IF(ISNUMBER(C80)=TRUE,C80*C77/C$114,"")</f>
        <v>3.2278481012658227</v>
      </c>
    </row>
    <row r="82" spans="1:3" x14ac:dyDescent="0.2">
      <c r="A82" s="32" t="s">
        <v>61</v>
      </c>
    </row>
    <row r="83" spans="1:3" x14ac:dyDescent="0.2">
      <c r="A83" s="58" t="s">
        <v>63</v>
      </c>
      <c r="B83" s="79">
        <v>18000000</v>
      </c>
      <c r="C83" s="79">
        <v>18000000</v>
      </c>
    </row>
    <row r="84" spans="1:3" x14ac:dyDescent="0.2">
      <c r="A84" s="58" t="s">
        <v>64</v>
      </c>
      <c r="B84" s="79">
        <v>7610000</v>
      </c>
      <c r="C84" s="79">
        <v>7800000</v>
      </c>
    </row>
    <row r="85" spans="1:3" x14ac:dyDescent="0.2">
      <c r="A85" s="59" t="s">
        <v>66</v>
      </c>
      <c r="B85" s="79">
        <v>75</v>
      </c>
      <c r="C85" s="79">
        <v>75</v>
      </c>
    </row>
    <row r="86" spans="1:3" x14ac:dyDescent="0.2">
      <c r="A86" s="59" t="s">
        <v>67</v>
      </c>
      <c r="B86" s="51">
        <v>33</v>
      </c>
      <c r="C86" s="51">
        <v>34</v>
      </c>
    </row>
    <row r="87" spans="1:3" x14ac:dyDescent="0.2">
      <c r="A87" s="67" t="s">
        <v>68</v>
      </c>
      <c r="B87" s="52">
        <f>IF(ISNUMBER(B86)=TRUE,B86*B83/B$114,"")</f>
        <v>7.518987341772152</v>
      </c>
      <c r="C87" s="52">
        <f>IF(ISNUMBER(C86)=TRUE,C86*C83/C$114,"")</f>
        <v>7.7468354430379751</v>
      </c>
    </row>
    <row r="88" spans="1:3" x14ac:dyDescent="0.2">
      <c r="A88" s="32" t="s">
        <v>65</v>
      </c>
    </row>
    <row r="89" spans="1:3" x14ac:dyDescent="0.2">
      <c r="A89" s="58" t="s">
        <v>63</v>
      </c>
      <c r="B89" s="79">
        <v>36000000</v>
      </c>
      <c r="C89" s="79">
        <v>36000000</v>
      </c>
    </row>
    <row r="90" spans="1:3" x14ac:dyDescent="0.2">
      <c r="A90" s="58" t="s">
        <v>64</v>
      </c>
      <c r="B90" s="79">
        <v>28900000</v>
      </c>
      <c r="C90" s="79">
        <v>29500000</v>
      </c>
    </row>
    <row r="91" spans="1:3" x14ac:dyDescent="0.2">
      <c r="A91" s="59" t="s">
        <v>66</v>
      </c>
      <c r="B91" s="79">
        <v>20</v>
      </c>
      <c r="C91" s="79">
        <v>20</v>
      </c>
    </row>
    <row r="92" spans="1:3" x14ac:dyDescent="0.2">
      <c r="A92" s="59" t="s">
        <v>67</v>
      </c>
      <c r="B92" s="51">
        <v>17</v>
      </c>
      <c r="C92" s="51">
        <v>17</v>
      </c>
    </row>
    <row r="93" spans="1:3" x14ac:dyDescent="0.2">
      <c r="A93" s="67" t="s">
        <v>68</v>
      </c>
      <c r="B93" s="52">
        <f>IF(ISNUMBER(B92)=TRUE,B92*B89/B$114,"")</f>
        <v>7.7468354430379751</v>
      </c>
      <c r="C93" s="52">
        <f>IF(ISNUMBER(C92)=TRUE,C92*C89/C$114,"")</f>
        <v>7.7468354430379751</v>
      </c>
    </row>
    <row r="94" spans="1:3" x14ac:dyDescent="0.2">
      <c r="A94" s="32" t="s">
        <v>69</v>
      </c>
    </row>
    <row r="95" spans="1:3" x14ac:dyDescent="0.2">
      <c r="A95" s="58" t="s">
        <v>63</v>
      </c>
      <c r="B95" s="79">
        <v>10000000</v>
      </c>
      <c r="C95" s="79">
        <v>10000000</v>
      </c>
    </row>
    <row r="96" spans="1:3" x14ac:dyDescent="0.2">
      <c r="A96" s="58" t="s">
        <v>64</v>
      </c>
      <c r="B96" s="79">
        <v>2933000</v>
      </c>
      <c r="C96" s="79">
        <v>2933000</v>
      </c>
    </row>
    <row r="97" spans="1:3" x14ac:dyDescent="0.2">
      <c r="A97" s="59" t="s">
        <v>66</v>
      </c>
      <c r="B97" s="79">
        <v>75</v>
      </c>
      <c r="C97" s="79">
        <v>75</v>
      </c>
    </row>
    <row r="98" spans="1:3" x14ac:dyDescent="0.2">
      <c r="A98" s="59" t="s">
        <v>67</v>
      </c>
      <c r="B98" s="51">
        <v>34</v>
      </c>
      <c r="C98" s="51">
        <v>35</v>
      </c>
    </row>
    <row r="99" spans="1:3" x14ac:dyDescent="0.2">
      <c r="A99" s="67" t="s">
        <v>68</v>
      </c>
      <c r="B99" s="52">
        <f>IF(ISNUMBER(B98)=TRUE,B98*B95/B$114,"")</f>
        <v>4.3037974683544302</v>
      </c>
      <c r="C99" s="52">
        <f>IF(ISNUMBER(C98)=TRUE,C98*C95/C$114,"")</f>
        <v>4.4303797468354427</v>
      </c>
    </row>
    <row r="100" spans="1:3" x14ac:dyDescent="0.2">
      <c r="A100" s="78" t="s">
        <v>85</v>
      </c>
    </row>
    <row r="101" spans="1:3" x14ac:dyDescent="0.2">
      <c r="A101" s="58" t="s">
        <v>63</v>
      </c>
      <c r="B101" s="79"/>
      <c r="C101" s="79"/>
    </row>
    <row r="102" spans="1:3" x14ac:dyDescent="0.2">
      <c r="A102" s="58" t="s">
        <v>64</v>
      </c>
      <c r="B102" s="79"/>
      <c r="C102" s="79"/>
    </row>
    <row r="103" spans="1:3" x14ac:dyDescent="0.2">
      <c r="A103" s="59" t="s">
        <v>66</v>
      </c>
      <c r="B103" s="79"/>
      <c r="C103" s="79"/>
    </row>
    <row r="104" spans="1:3" x14ac:dyDescent="0.2">
      <c r="A104" s="59" t="s">
        <v>67</v>
      </c>
      <c r="B104" s="51" t="str">
        <f>IF(B101&gt;0,+B102/(B101/B103),"")</f>
        <v/>
      </c>
      <c r="C104" s="51" t="str">
        <f>IF(C101&gt;0,+C102/(C101/C103),"")</f>
        <v/>
      </c>
    </row>
    <row r="105" spans="1:3" x14ac:dyDescent="0.2">
      <c r="A105" s="67" t="s">
        <v>68</v>
      </c>
      <c r="B105" s="52" t="str">
        <f>IF(ISNUMBER(B104)=TRUE,B104*B101/B$114,"")</f>
        <v/>
      </c>
      <c r="C105" s="52" t="str">
        <f>IF(ISNUMBER(C104)=TRUE,C104*C101/C$114,"")</f>
        <v/>
      </c>
    </row>
    <row r="106" spans="1:3" x14ac:dyDescent="0.2">
      <c r="A106" s="78" t="s">
        <v>85</v>
      </c>
    </row>
    <row r="107" spans="1:3" x14ac:dyDescent="0.2">
      <c r="A107" s="58" t="s">
        <v>63</v>
      </c>
      <c r="B107" s="79"/>
      <c r="C107" s="79"/>
    </row>
    <row r="108" spans="1:3" x14ac:dyDescent="0.2">
      <c r="A108" s="58" t="s">
        <v>64</v>
      </c>
      <c r="B108" s="79"/>
      <c r="C108" s="79"/>
    </row>
    <row r="109" spans="1:3" x14ac:dyDescent="0.2">
      <c r="A109" s="59" t="s">
        <v>66</v>
      </c>
      <c r="B109" s="79"/>
      <c r="C109" s="79"/>
    </row>
    <row r="110" spans="1:3" x14ac:dyDescent="0.2">
      <c r="A110" s="59" t="s">
        <v>67</v>
      </c>
      <c r="B110" s="51" t="str">
        <f>IF(B107&gt;0,+B108/(B107/B109),"")</f>
        <v/>
      </c>
      <c r="C110" s="51" t="str">
        <f>IF(C107&gt;0,+C108/(C107/C109),"")</f>
        <v/>
      </c>
    </row>
    <row r="111" spans="1:3" x14ac:dyDescent="0.2">
      <c r="A111" s="67" t="s">
        <v>68</v>
      </c>
      <c r="B111" s="52" t="str">
        <f>IF(ISNUMBER(B110)=TRUE,B110*B107/B$114,"")</f>
        <v/>
      </c>
      <c r="C111" s="52" t="str">
        <f>IF(ISNUMBER(C110)=TRUE,C110*C107/C$114,"")</f>
        <v/>
      </c>
    </row>
    <row r="113" spans="1:4" x14ac:dyDescent="0.2">
      <c r="A113" s="32" t="s">
        <v>70</v>
      </c>
    </row>
    <row r="114" spans="1:4" x14ac:dyDescent="0.2">
      <c r="A114" s="58" t="s">
        <v>71</v>
      </c>
      <c r="B114" s="42">
        <f>SUMIF($A$75:$A$113,"Historical cost",B75:B113)</f>
        <v>79000000</v>
      </c>
      <c r="C114" s="42">
        <f>SUMIF($A$75:$A$113,"Historical cost",C75:C113)</f>
        <v>79000000</v>
      </c>
    </row>
    <row r="115" spans="1:4" ht="15" thickBot="1" x14ac:dyDescent="0.25">
      <c r="A115" s="58" t="s">
        <v>72</v>
      </c>
      <c r="B115" s="53">
        <v>22.3</v>
      </c>
      <c r="C115" s="53">
        <f>SUMIF($A$75:$A$113,$A$81,C75:C113)</f>
        <v>23.151898734177216</v>
      </c>
    </row>
    <row r="116" spans="1:4" ht="15" thickTop="1" x14ac:dyDescent="0.2"/>
    <row r="117" spans="1:4" ht="15" x14ac:dyDescent="0.2">
      <c r="A117" s="68" t="s">
        <v>2</v>
      </c>
    </row>
    <row r="118" spans="1:4" ht="15" x14ac:dyDescent="0.2">
      <c r="A118" s="69" t="s">
        <v>10</v>
      </c>
      <c r="D118" s="60" t="s">
        <v>91</v>
      </c>
    </row>
    <row r="119" spans="1:4" x14ac:dyDescent="0.2">
      <c r="A119" s="32" t="s">
        <v>77</v>
      </c>
      <c r="B119" s="79">
        <v>3</v>
      </c>
      <c r="C119" s="79">
        <v>1</v>
      </c>
    </row>
    <row r="120" spans="1:4" ht="15" thickBot="1" x14ac:dyDescent="0.25">
      <c r="A120" s="58" t="s">
        <v>10</v>
      </c>
      <c r="B120" s="48">
        <v>3</v>
      </c>
      <c r="C120" s="48">
        <f>+C119/(C$9/1000)</f>
        <v>1.0070493454179255</v>
      </c>
    </row>
    <row r="121" spans="1:4" ht="15" thickTop="1" x14ac:dyDescent="0.2"/>
    <row r="122" spans="1:4" ht="15" x14ac:dyDescent="0.2">
      <c r="A122" s="69" t="s">
        <v>11</v>
      </c>
      <c r="D122" s="60" t="s">
        <v>91</v>
      </c>
    </row>
    <row r="123" spans="1:4" x14ac:dyDescent="0.2">
      <c r="A123" s="32" t="s">
        <v>78</v>
      </c>
      <c r="B123" s="79">
        <v>11</v>
      </c>
      <c r="C123" s="79">
        <v>9</v>
      </c>
    </row>
    <row r="124" spans="1:4" ht="15" thickBot="1" x14ac:dyDescent="0.25">
      <c r="A124" s="58" t="s">
        <v>11</v>
      </c>
      <c r="B124" s="48">
        <v>11</v>
      </c>
      <c r="C124" s="48">
        <f>+C123/(C$9/1000)</f>
        <v>9.0634441087613293</v>
      </c>
    </row>
    <row r="125" spans="1:4" ht="15" thickTop="1" x14ac:dyDescent="0.2"/>
    <row r="126" spans="1:4" ht="15" x14ac:dyDescent="0.2">
      <c r="A126" s="69" t="s">
        <v>14</v>
      </c>
      <c r="D126" s="73" t="s">
        <v>93</v>
      </c>
    </row>
    <row r="127" spans="1:4" ht="15" thickBot="1" x14ac:dyDescent="0.25">
      <c r="A127" s="32" t="s">
        <v>92</v>
      </c>
      <c r="B127" s="83">
        <v>3</v>
      </c>
      <c r="C127" s="83">
        <v>2</v>
      </c>
    </row>
    <row r="128" spans="1:4" ht="15" thickTop="1" x14ac:dyDescent="0.2"/>
    <row r="129" spans="1:4" ht="15" x14ac:dyDescent="0.2">
      <c r="A129" s="70" t="s">
        <v>3</v>
      </c>
    </row>
    <row r="130" spans="1:4" ht="45" x14ac:dyDescent="0.2">
      <c r="A130" s="71" t="s">
        <v>95</v>
      </c>
      <c r="D130" s="60" t="s">
        <v>94</v>
      </c>
    </row>
    <row r="131" spans="1:4" x14ac:dyDescent="0.2">
      <c r="A131" s="32" t="s">
        <v>79</v>
      </c>
      <c r="B131" s="79">
        <v>6</v>
      </c>
      <c r="C131" s="79">
        <v>6</v>
      </c>
    </row>
    <row r="132" spans="1:4" x14ac:dyDescent="0.2">
      <c r="A132" s="32" t="s">
        <v>96</v>
      </c>
      <c r="B132" s="79">
        <v>10</v>
      </c>
      <c r="C132" s="79">
        <v>10</v>
      </c>
    </row>
    <row r="133" spans="1:4" ht="15" thickBot="1" x14ac:dyDescent="0.25">
      <c r="B133" s="54">
        <f>+B131/B132</f>
        <v>0.6</v>
      </c>
      <c r="C133" s="54">
        <f>+C131/C132</f>
        <v>0.6</v>
      </c>
    </row>
    <row r="134" spans="1:4" ht="15" thickTop="1" x14ac:dyDescent="0.2"/>
    <row r="135" spans="1:4" ht="30" x14ac:dyDescent="0.2">
      <c r="A135" s="71" t="s">
        <v>137</v>
      </c>
      <c r="D135" s="60" t="s">
        <v>15</v>
      </c>
    </row>
    <row r="136" spans="1:4" x14ac:dyDescent="0.2">
      <c r="A136" s="32" t="s">
        <v>80</v>
      </c>
      <c r="B136" s="79">
        <v>62825</v>
      </c>
      <c r="C136" s="79">
        <v>54073</v>
      </c>
    </row>
    <row r="137" spans="1:4" ht="15" thickBot="1" x14ac:dyDescent="0.25">
      <c r="B137" s="45">
        <f>+B136/B12</f>
        <v>6.5731928820141963E-2</v>
      </c>
      <c r="C137" s="45">
        <f>+C136/C12</f>
        <v>6.6066840244899255E-2</v>
      </c>
    </row>
    <row r="138" spans="1:4" ht="15" thickTop="1" x14ac:dyDescent="0.2"/>
    <row r="139" spans="1:4" ht="15" x14ac:dyDescent="0.2">
      <c r="A139" s="71" t="s">
        <v>97</v>
      </c>
      <c r="D139" s="73" t="s">
        <v>98</v>
      </c>
    </row>
    <row r="140" spans="1:4" x14ac:dyDescent="0.2">
      <c r="A140" s="32" t="s">
        <v>81</v>
      </c>
      <c r="B140" s="79">
        <v>16</v>
      </c>
      <c r="C140" s="79">
        <v>16</v>
      </c>
    </row>
    <row r="141" spans="1:4" ht="15" thickBot="1" x14ac:dyDescent="0.25">
      <c r="B141" s="50">
        <f>+B140/(B$9/1000)</f>
        <v>16.112789526686807</v>
      </c>
      <c r="C141" s="50">
        <f>+C140/(C$9/1000)</f>
        <v>16.112789526686807</v>
      </c>
    </row>
    <row r="142" spans="1:4" ht="15" thickTop="1" x14ac:dyDescent="0.2"/>
    <row r="143" spans="1:4" ht="30" x14ac:dyDescent="0.2">
      <c r="A143" s="71" t="s">
        <v>13</v>
      </c>
      <c r="D143" s="60" t="s">
        <v>106</v>
      </c>
    </row>
    <row r="144" spans="1:4" x14ac:dyDescent="0.2">
      <c r="A144" s="32" t="s">
        <v>82</v>
      </c>
      <c r="B144" s="79">
        <v>1</v>
      </c>
      <c r="C144" s="79">
        <v>1</v>
      </c>
    </row>
    <row r="145" spans="2:4" ht="15" thickBot="1" x14ac:dyDescent="0.25">
      <c r="B145" s="47">
        <f>+B144/B9</f>
        <v>1.0070493454179255E-3</v>
      </c>
      <c r="C145" s="47">
        <f>+C144/C9</f>
        <v>1.0070493454179255E-3</v>
      </c>
    </row>
    <row r="146" spans="2:4" ht="15" thickTop="1" x14ac:dyDescent="0.2"/>
    <row r="148" spans="2:4" ht="28.5" x14ac:dyDescent="0.2">
      <c r="D148" s="74" t="s">
        <v>104</v>
      </c>
    </row>
    <row r="149" spans="2:4" x14ac:dyDescent="0.2">
      <c r="D149" s="75"/>
    </row>
    <row r="150" spans="2:4" x14ac:dyDescent="0.2">
      <c r="D150" s="75" t="s">
        <v>105</v>
      </c>
    </row>
    <row r="151" spans="2:4" x14ac:dyDescent="0.2">
      <c r="D151" s="75"/>
    </row>
    <row r="152" spans="2:4" ht="28.5" x14ac:dyDescent="0.2">
      <c r="D152" s="75" t="s">
        <v>16</v>
      </c>
    </row>
    <row r="153" spans="2:4" x14ac:dyDescent="0.2">
      <c r="D153" s="75"/>
    </row>
  </sheetData>
  <mergeCells count="1">
    <mergeCell ref="A52:C52"/>
  </mergeCells>
  <printOptions horizontalCentered="1"/>
  <pageMargins left="0.5" right="0.5" top="0.5" bottom="0.5" header="0.5" footer="0.5"/>
  <pageSetup scale="81" fitToHeight="5" orientation="landscape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53:C54 B13:C14 B16:C18 B21:C26 B28:C30 B32:C36 B40:C41 B45:C47 B50:C51 B60:C60 B68:C70 B57:C57 B62:C65 B81:C82 B87:C88 B93:C94 B99:C114 B128:C130 B121:C122 B125:C126 B141:C143 B137:C139 B133:C135 B145:C145 B73:C76 C120 C124 B116:C118 C1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>
      <selection activeCell="A3" sqref="A3"/>
    </sheetView>
  </sheetViews>
  <sheetFormatPr defaultRowHeight="15.75" x14ac:dyDescent="0.25"/>
  <cols>
    <col min="1" max="1" width="52.140625" style="97" customWidth="1"/>
    <col min="2" max="3" width="12.7109375" style="77" customWidth="1"/>
    <col min="4" max="4" width="10.42578125" style="102" bestFit="1" customWidth="1"/>
    <col min="5" max="5" width="15.28515625" style="102" customWidth="1"/>
    <col min="6" max="6" width="13.85546875" style="100" customWidth="1"/>
    <col min="7" max="7" width="73.28515625" style="101" customWidth="1"/>
    <col min="8" max="8" width="11.85546875" style="77" customWidth="1"/>
    <col min="9" max="16384" width="9.140625" style="77"/>
  </cols>
  <sheetData>
    <row r="1" spans="1:7" s="2" customFormat="1" ht="22.5" customHeight="1" x14ac:dyDescent="0.3">
      <c r="A1" s="106" t="s">
        <v>102</v>
      </c>
      <c r="B1" s="107"/>
      <c r="C1" s="107"/>
      <c r="D1" s="107"/>
      <c r="E1" s="107"/>
      <c r="F1" s="85"/>
      <c r="G1" s="86"/>
    </row>
    <row r="2" spans="1:7" s="2" customFormat="1" ht="9.75" customHeight="1" x14ac:dyDescent="0.25">
      <c r="A2" s="1"/>
      <c r="D2" s="10"/>
      <c r="E2" s="10"/>
      <c r="F2" s="85"/>
      <c r="G2" s="86"/>
    </row>
    <row r="3" spans="1:7" s="7" customFormat="1" ht="18.75" x14ac:dyDescent="0.3">
      <c r="A3" s="40" t="str">
        <f>CONCATENATE("Local Unit Name: ",'Data Input'!B3)</f>
        <v>Local Unit Name: Village of Lake Linden</v>
      </c>
      <c r="B3" s="11"/>
      <c r="C3" s="11"/>
      <c r="D3" s="11"/>
      <c r="E3" s="11"/>
      <c r="F3" s="87" t="s">
        <v>110</v>
      </c>
      <c r="G3" s="88"/>
    </row>
    <row r="4" spans="1:7" s="7" customFormat="1" ht="18.75" x14ac:dyDescent="0.3">
      <c r="A4" s="41" t="str">
        <f>CONCATENATE("Local Unit Code: ",'Data Input'!B4)</f>
        <v>Local Unit Code: 313030</v>
      </c>
      <c r="B4" s="11"/>
      <c r="C4" s="11"/>
      <c r="D4" s="11"/>
      <c r="E4" s="11"/>
      <c r="F4" s="89"/>
      <c r="G4" s="88"/>
    </row>
    <row r="5" spans="1:7" s="7" customFormat="1" ht="18.75" x14ac:dyDescent="0.3">
      <c r="A5" s="76"/>
      <c r="B5" s="11"/>
      <c r="C5" s="11"/>
      <c r="D5" s="11"/>
      <c r="E5" s="11"/>
      <c r="F5" s="89"/>
      <c r="G5" s="88"/>
    </row>
    <row r="6" spans="1:7" s="3" customFormat="1" x14ac:dyDescent="0.25">
      <c r="A6" s="77"/>
      <c r="B6" s="8" t="str">
        <f>+'Data Input'!B8</f>
        <v>2016</v>
      </c>
      <c r="C6" s="8" t="str">
        <f>+'Data Input'!C8</f>
        <v>2017</v>
      </c>
      <c r="D6" s="9" t="s">
        <v>84</v>
      </c>
      <c r="E6" s="9" t="s">
        <v>20</v>
      </c>
      <c r="F6" s="31">
        <v>0.01</v>
      </c>
      <c r="G6" s="90" t="s">
        <v>109</v>
      </c>
    </row>
    <row r="7" spans="1:7" s="3" customFormat="1" x14ac:dyDescent="0.25">
      <c r="A7" s="28" t="s">
        <v>0</v>
      </c>
      <c r="B7" s="4"/>
      <c r="C7" s="4"/>
      <c r="D7" s="9" t="s">
        <v>17</v>
      </c>
      <c r="E7" s="9"/>
      <c r="F7" s="95" t="s">
        <v>108</v>
      </c>
      <c r="G7" s="91"/>
    </row>
    <row r="8" spans="1:7" s="3" customFormat="1" x14ac:dyDescent="0.25">
      <c r="A8" s="12" t="str">
        <f>+'Data Input'!A11</f>
        <v>Annual General Fund expenditures per capita</v>
      </c>
      <c r="B8" s="16">
        <f>+'Data Input'!B13</f>
        <v>962.5135951661631</v>
      </c>
      <c r="C8" s="16">
        <f>+'Data Input'!C13</f>
        <v>824.2286002014099</v>
      </c>
      <c r="D8" s="17">
        <f>+C8/B8-1</f>
        <v>-0.14367069271461086</v>
      </c>
      <c r="E8" s="17" t="str">
        <f>IF(ABS(C8/B8-1)&lt;$F$6,"Neutral",IF(F8="Good",IF(C8&gt;B8,"Positive","Negative"),IF(F8="Bad",IF(C8&lt;B8,"Positive","Negative"),"Neutral")))</f>
        <v>Positive</v>
      </c>
      <c r="F8" s="95" t="s">
        <v>18</v>
      </c>
      <c r="G8" s="92"/>
    </row>
    <row r="9" spans="1:7" s="3" customFormat="1" ht="30.75" x14ac:dyDescent="0.25">
      <c r="A9" s="12" t="str">
        <f>+'Data Input'!A14</f>
        <v>Fund Balance as % of annual General Fund expenditures</v>
      </c>
      <c r="B9" s="18">
        <f>+'Data Input'!B16</f>
        <v>8.5204064550689698E-2</v>
      </c>
      <c r="C9" s="18">
        <f>+'Data Input'!C16</f>
        <v>0.14647282270706291</v>
      </c>
      <c r="D9" s="17">
        <f t="shared" ref="D9:D27" si="0">+C9/B9-1</f>
        <v>0.71908257522061203</v>
      </c>
      <c r="E9" s="17" t="str">
        <f t="shared" ref="E9:E14" si="1">IF(ABS(C9/B9-1)&lt;$F$6,"Neutral",IF(F9="Good",IF(C9&gt;B9,"Positive","Negative"),IF(F9="Bad",IF(C9&lt;B9,"Positive","Negative"),"Neutral")))</f>
        <v>Positive</v>
      </c>
      <c r="F9" s="95" t="s">
        <v>19</v>
      </c>
      <c r="G9" s="92"/>
    </row>
    <row r="10" spans="1:7" s="3" customFormat="1" ht="30.75" x14ac:dyDescent="0.25">
      <c r="A10" s="12" t="str">
        <f>+'Data Input'!A17</f>
        <v>Unfunded pension &amp; OPEB liability, as a % of annual General Fund revenue</v>
      </c>
      <c r="B10" s="19">
        <f>+'Data Input'!B28</f>
        <v>0.60024076860259257</v>
      </c>
      <c r="C10" s="19">
        <f>+'Data Input'!C28</f>
        <v>0.80440151424869477</v>
      </c>
      <c r="D10" s="17">
        <f t="shared" si="0"/>
        <v>0.34013142113189732</v>
      </c>
      <c r="E10" s="17" t="str">
        <f t="shared" si="1"/>
        <v>Negative</v>
      </c>
      <c r="F10" s="96" t="s">
        <v>18</v>
      </c>
      <c r="G10" s="92"/>
    </row>
    <row r="11" spans="1:7" s="3" customFormat="1" x14ac:dyDescent="0.25">
      <c r="A11" s="12" t="str">
        <f>+'Data Input'!A29</f>
        <v>Debt burden per capita</v>
      </c>
      <c r="B11" s="16">
        <f>+'Data Input'!B34</f>
        <v>779.72205438066464</v>
      </c>
      <c r="C11" s="16">
        <f>+'Data Input'!C34</f>
        <v>674.72306143001003</v>
      </c>
      <c r="D11" s="17">
        <f t="shared" si="0"/>
        <v>-0.13466207908413674</v>
      </c>
      <c r="E11" s="17" t="str">
        <f t="shared" si="1"/>
        <v>Positive</v>
      </c>
      <c r="F11" s="96" t="s">
        <v>18</v>
      </c>
      <c r="G11" s="92"/>
    </row>
    <row r="12" spans="1:7" s="3" customFormat="1" ht="30.75" x14ac:dyDescent="0.25">
      <c r="A12" s="12" t="str">
        <f>+'Data Input'!A35</f>
        <v>Percentage of road funding provided by the General Fund</v>
      </c>
      <c r="B12" s="20">
        <f>+'Data Input'!B46</f>
        <v>1.495610383524356E-5</v>
      </c>
      <c r="C12" s="20">
        <f>+'Data Input'!C46</f>
        <v>1.4109480159719316E-5</v>
      </c>
      <c r="D12" s="17">
        <f t="shared" si="0"/>
        <v>-5.6607234400793849E-2</v>
      </c>
      <c r="E12" s="17" t="str">
        <f t="shared" si="1"/>
        <v>Neutral</v>
      </c>
      <c r="F12" s="95" t="s">
        <v>21</v>
      </c>
      <c r="G12" s="92"/>
    </row>
    <row r="13" spans="1:7" s="3" customFormat="1" x14ac:dyDescent="0.25">
      <c r="A13" s="12" t="str">
        <f>+'Data Input'!A47</f>
        <v xml:space="preserve">Ratio of pensioners to employees </v>
      </c>
      <c r="B13" s="21">
        <f>+'Data Input'!B50</f>
        <v>1.1666666666666667</v>
      </c>
      <c r="C13" s="21">
        <f>+'Data Input'!C50</f>
        <v>1.3333333333333333</v>
      </c>
      <c r="D13" s="17">
        <f t="shared" si="0"/>
        <v>0.14285714285714279</v>
      </c>
      <c r="E13" s="17" t="str">
        <f t="shared" si="1"/>
        <v>Negative</v>
      </c>
      <c r="F13" s="95" t="s">
        <v>18</v>
      </c>
      <c r="G13" s="93"/>
    </row>
    <row r="14" spans="1:7" s="3" customFormat="1" ht="30.75" x14ac:dyDescent="0.25">
      <c r="A14" s="12" t="str">
        <f>+'Data Input'!A51</f>
        <v>Number of services delivered via cooperative venture</v>
      </c>
      <c r="B14" s="22">
        <f>+'Data Input'!B63</f>
        <v>4</v>
      </c>
      <c r="C14" s="22">
        <f>+'Data Input'!C63</f>
        <v>4</v>
      </c>
      <c r="D14" s="17">
        <f t="shared" si="0"/>
        <v>0</v>
      </c>
      <c r="E14" s="17" t="str">
        <f t="shared" si="1"/>
        <v>Neutral</v>
      </c>
      <c r="F14" s="95" t="s">
        <v>19</v>
      </c>
      <c r="G14" s="92"/>
    </row>
    <row r="15" spans="1:7" s="2" customFormat="1" x14ac:dyDescent="0.25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.75" x14ac:dyDescent="0.25">
      <c r="A16" s="13" t="str">
        <f>+'Data Input'!A65</f>
        <v>% of community with access to high speed broadband</v>
      </c>
      <c r="B16" s="19">
        <f>+'Data Input'!B68</f>
        <v>1</v>
      </c>
      <c r="C16" s="19">
        <f>+'Data Input'!C68</f>
        <v>1</v>
      </c>
      <c r="D16" s="17">
        <f t="shared" si="0"/>
        <v>0</v>
      </c>
      <c r="E16" s="17" t="str">
        <f>IF(ABS(C16/B16-1)&lt;$F$6,"Neutral",IF(F16="Good",IF(C16&gt;B16,"Positive","Negative"),IF(F16="Bad",IF(C16&lt;B16,"Positive","Negative"),"Neutral")))</f>
        <v>Neutral</v>
      </c>
      <c r="F16" s="95" t="s">
        <v>19</v>
      </c>
      <c r="G16" s="92"/>
    </row>
    <row r="17" spans="1:8" s="3" customFormat="1" ht="30.75" x14ac:dyDescent="0.25">
      <c r="A17" s="13" t="str">
        <f>+'Data Input'!A70</f>
        <v xml:space="preserve">% of community age 25+ with Bachelor's degree or higher </v>
      </c>
      <c r="B17" s="19">
        <f>+'Data Input'!B73</f>
        <v>9.7922848664688422E-2</v>
      </c>
      <c r="C17" s="19">
        <f>+'Data Input'!C73</f>
        <v>9.7922848664688422E-2</v>
      </c>
      <c r="D17" s="17">
        <f t="shared" si="0"/>
        <v>0</v>
      </c>
      <c r="E17" s="17" t="str">
        <f>IF(ABS(C17/B17-1)&lt;$F$6,"Neutral",IF(F17="Good",IF(C17&gt;B17,"Positive","Negative"),IF(F17="Bad",IF(C17&lt;B17,"Positive","Negative"),"Neutral")))</f>
        <v>Neutral</v>
      </c>
      <c r="F17" s="95" t="s">
        <v>19</v>
      </c>
      <c r="G17" s="92"/>
      <c r="H17" s="5"/>
    </row>
    <row r="18" spans="1:8" s="3" customFormat="1" x14ac:dyDescent="0.25">
      <c r="A18" s="13" t="str">
        <f>+'Data Input'!A75</f>
        <v>Average age of critical infrastructure (years)</v>
      </c>
      <c r="B18" s="24">
        <f>+'Data Input'!B115</f>
        <v>22.3</v>
      </c>
      <c r="C18" s="24">
        <f>+'Data Input'!C115</f>
        <v>23.151898734177216</v>
      </c>
      <c r="D18" s="17">
        <f t="shared" si="0"/>
        <v>3.8201736958619614E-2</v>
      </c>
      <c r="E18" s="17" t="str">
        <f>IF(ABS(C18/B18-1)&lt;$F$6,"Neutral",IF(F18="Good",IF(C18&gt;B18,"Positive","Negative"),IF(F18="Bad",IF(C18&lt;B18,"Positive","Negative"),"Neutral")))</f>
        <v>Negative</v>
      </c>
      <c r="F18" s="95" t="s">
        <v>18</v>
      </c>
      <c r="G18" s="92"/>
    </row>
    <row r="19" spans="1:8" s="3" customFormat="1" x14ac:dyDescent="0.25">
      <c r="A19" s="30" t="s">
        <v>2</v>
      </c>
      <c r="B19" s="22"/>
      <c r="C19" s="22"/>
      <c r="D19" s="17"/>
      <c r="E19" s="17"/>
      <c r="F19" s="95"/>
      <c r="G19" s="94"/>
    </row>
    <row r="20" spans="1:8" s="3" customFormat="1" x14ac:dyDescent="0.25">
      <c r="A20" s="14" t="str">
        <f>+'Data Input'!A118</f>
        <v>Violent crimes per thousand</v>
      </c>
      <c r="B20" s="22">
        <f>+'Data Input'!B120</f>
        <v>3</v>
      </c>
      <c r="C20" s="22">
        <f>+'Data Input'!C120</f>
        <v>1.0070493454179255</v>
      </c>
      <c r="D20" s="17">
        <f t="shared" si="0"/>
        <v>-0.66431688486069151</v>
      </c>
      <c r="E20" s="17" t="str">
        <f>IF(ABS(C20/B20-1)&lt;$F$6,"Neutral",IF(F20="Good",IF(C20&gt;B20,"Positive","Negative"),IF(F20="Bad",IF(C20&lt;B20,"Positive","Negative"),"Neutral")))</f>
        <v>Positive</v>
      </c>
      <c r="F20" s="95" t="s">
        <v>18</v>
      </c>
      <c r="G20" s="94"/>
    </row>
    <row r="21" spans="1:8" s="3" customFormat="1" x14ac:dyDescent="0.25">
      <c r="A21" s="14" t="str">
        <f>+'Data Input'!A122</f>
        <v>Property crimes per thousand</v>
      </c>
      <c r="B21" s="22">
        <f>+'Data Input'!B124</f>
        <v>11</v>
      </c>
      <c r="C21" s="22">
        <f>+'Data Input'!C124</f>
        <v>9.0634441087613293</v>
      </c>
      <c r="D21" s="17">
        <f t="shared" si="0"/>
        <v>-0.17605053556715189</v>
      </c>
      <c r="E21" s="17" t="str">
        <f>IF(ABS(C21/B21-1)&lt;$F$6,"Neutral",IF(F21="Good",IF(C21&gt;B21,"Positive","Negative"),IF(F21="Bad",IF(C21&lt;B21,"Positive","Negative"),"Neutral")))</f>
        <v>Positive</v>
      </c>
      <c r="F21" s="95" t="s">
        <v>18</v>
      </c>
      <c r="G21" s="94"/>
    </row>
    <row r="22" spans="1:8" s="3" customFormat="1" x14ac:dyDescent="0.25">
      <c r="A22" s="14" t="str">
        <f>+'Data Input'!A126</f>
        <v>Traffic injuries or fatalities</v>
      </c>
      <c r="B22" s="22">
        <f>+'Data Input'!B127</f>
        <v>3</v>
      </c>
      <c r="C22" s="22">
        <f>+'Data Input'!C127</f>
        <v>2</v>
      </c>
      <c r="D22" s="17">
        <f t="shared" si="0"/>
        <v>-0.33333333333333337</v>
      </c>
      <c r="E22" s="17" t="str">
        <f>IF(ABS(C22/B22-1)&lt;$F$6,"Neutral",IF(F22="Good",IF(C22&gt;B22,"Positive","Negative"),IF(F22="Bad",IF(C22&lt;B22,"Positive","Negative"),"Neutral")))</f>
        <v>Positive</v>
      </c>
      <c r="F22" s="95" t="s">
        <v>18</v>
      </c>
      <c r="G22" s="92"/>
    </row>
    <row r="23" spans="1:8" s="3" customFormat="1" x14ac:dyDescent="0.25">
      <c r="A23" s="30" t="s">
        <v>3</v>
      </c>
      <c r="B23" s="22"/>
      <c r="C23" s="22"/>
      <c r="D23" s="17"/>
      <c r="E23" s="17"/>
      <c r="F23" s="95"/>
      <c r="G23" s="94"/>
    </row>
    <row r="24" spans="1:8" s="6" customFormat="1" ht="45.75" x14ac:dyDescent="0.25">
      <c r="A24" s="15" t="str">
        <f>+'Data Input'!A130</f>
        <v>Miles of sidewalks and non-motorized paths/trails as a factor of total miles of local/major roads &amp; streets</v>
      </c>
      <c r="B24" s="25">
        <f>+'Data Input'!B133</f>
        <v>0.6</v>
      </c>
      <c r="C24" s="25">
        <f>+'Data Input'!C133</f>
        <v>0.6</v>
      </c>
      <c r="D24" s="17">
        <f t="shared" si="0"/>
        <v>0</v>
      </c>
      <c r="E24" s="17" t="str">
        <f>IF(ABS(C24/B24-1)&lt;$F$6,"Neutral",IF(F24="Good",IF(C24&gt;B24,"Positive","Negative"),IF(F24="Bad",IF(C24&lt;B24,"Positive","Negative"),"Neutral")))</f>
        <v>Neutral</v>
      </c>
      <c r="F24" s="95" t="s">
        <v>19</v>
      </c>
      <c r="G24" s="92"/>
    </row>
    <row r="25" spans="1:8" s="3" customFormat="1" ht="30.75" x14ac:dyDescent="0.25">
      <c r="A25" s="15" t="str">
        <f>+'Data Input'!A135</f>
        <v>Percent of General Fund expenditures committed to arts, culture and recreation</v>
      </c>
      <c r="B25" s="20">
        <f>+'Data Input'!B137</f>
        <v>6.5731928820141963E-2</v>
      </c>
      <c r="C25" s="20">
        <f>+'Data Input'!C137</f>
        <v>6.6066840244899255E-2</v>
      </c>
      <c r="D25" s="17">
        <f t="shared" si="0"/>
        <v>5.0951102572036611E-3</v>
      </c>
      <c r="E25" s="17" t="str">
        <f>IF(ABS(C25/B25-1)&lt;$F$6,"Neutral",IF(F25="Good",IF(C25&gt;B25,"Positive","Negative"),IF(F25="Bad",IF(C25&lt;B25,"Positive","Negative"),"Neutral")))</f>
        <v>Neutral</v>
      </c>
      <c r="F25" s="95" t="s">
        <v>21</v>
      </c>
      <c r="G25" s="92"/>
    </row>
    <row r="26" spans="1:8" s="3" customFormat="1" x14ac:dyDescent="0.25">
      <c r="A26" s="15" t="str">
        <f>+'Data Input'!A139</f>
        <v>Acres of parks per thousand residents</v>
      </c>
      <c r="B26" s="26">
        <f>+'Data Input'!B141</f>
        <v>16.112789526686807</v>
      </c>
      <c r="C26" s="26">
        <f>+'Data Input'!C141</f>
        <v>16.112789526686807</v>
      </c>
      <c r="D26" s="17">
        <f t="shared" si="0"/>
        <v>0</v>
      </c>
      <c r="E26" s="17" t="str">
        <f>IF(ABS(C26/B26-1)&lt;$F$6,"Neutral",IF(F26="Good",IF(C26&gt;B26,"Positive","Negative"),IF(F26="Bad",IF(C26&lt;B26,"Positive","Negative"),"Neutral")))</f>
        <v>Neutral</v>
      </c>
      <c r="F26" s="95" t="s">
        <v>19</v>
      </c>
      <c r="G26" s="92"/>
    </row>
    <row r="27" spans="1:8" s="2" customFormat="1" ht="30.75" x14ac:dyDescent="0.25">
      <c r="A27" s="15" t="str">
        <f>+'Data Input'!A143</f>
        <v>Percent of community being provided with curbside recycling</v>
      </c>
      <c r="B27" s="27">
        <f>+'Data Input'!B145</f>
        <v>1.0070493454179255E-3</v>
      </c>
      <c r="C27" s="27">
        <f>+'Data Input'!C145</f>
        <v>1.0070493454179255E-3</v>
      </c>
      <c r="D27" s="17">
        <f t="shared" si="0"/>
        <v>0</v>
      </c>
      <c r="E27" s="17" t="str">
        <f>IF(ABS(C27/B27-1)&lt;$F$6,"Neutral",IF(F27="Good",IF(C27&gt;B27,"Positive","Negative"),IF(F27="Bad",IF(C27&lt;B27,"Positive","Negative"),"Neutral")))</f>
        <v>Neutral</v>
      </c>
      <c r="F27" s="95" t="s">
        <v>19</v>
      </c>
      <c r="G27" s="92"/>
    </row>
    <row r="28" spans="1:8" x14ac:dyDescent="0.25">
      <c r="B28" s="98"/>
      <c r="C28" s="98"/>
      <c r="D28" s="99"/>
      <c r="E28" s="99"/>
    </row>
    <row r="33" spans="1:1" x14ac:dyDescent="0.25">
      <c r="A33" s="77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>
      <iconSet iconSet="3ArrowsGray">
        <cfvo type="percent" val="0"/>
        <cfvo type="num" val="-$F$6"/>
        <cfvo type="num" val="+$F$6"/>
      </iconSet>
    </cfRule>
  </conditionalFormatting>
  <conditionalFormatting sqref="D8">
    <cfRule type="iconSet" priority="2">
      <iconSet iconSet="3ArrowsGray">
        <cfvo type="percent" val="0"/>
        <cfvo type="num" val="-$F$6"/>
        <cfvo type="num" val="+$F$6"/>
      </iconSet>
    </cfRule>
  </conditionalFormatting>
  <conditionalFormatting sqref="E3:E65536">
    <cfRule type="expression" dxfId="2" priority="20">
      <formula>$E3="Negative"</formula>
    </cfRule>
    <cfRule type="expression" dxfId="1" priority="21">
      <formula>$E3="Neutral"</formula>
    </cfRule>
    <cfRule type="expression" dxfId="0" priority="22">
      <formula>$E3="Positive"</formula>
    </cfRule>
  </conditionalFormatting>
  <dataValidations disablePrompts="1"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orientation="landscape" r:id="rId1"/>
  <ignoredErrors>
    <ignoredError sqref="B8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Data Input</vt:lpstr>
      <vt:lpstr>Dashboard</vt:lpstr>
      <vt:lpstr>Dashboard!Print_Area</vt:lpstr>
      <vt:lpstr>'Data Input'!Print_Area</vt:lpstr>
      <vt:lpstr>'Data Input'!Print_Titles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</dc:creator>
  <cp:lastModifiedBy>Clerk</cp:lastModifiedBy>
  <cp:lastPrinted>2014-09-09T14:52:57Z</cp:lastPrinted>
  <dcterms:created xsi:type="dcterms:W3CDTF">2011-03-01T21:01:47Z</dcterms:created>
  <dcterms:modified xsi:type="dcterms:W3CDTF">2018-11-29T14:27:17Z</dcterms:modified>
</cp:coreProperties>
</file>